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4710" activeTab="0"/>
  </bookViews>
  <sheets>
    <sheet name="Bieg z Koroną" sheetId="1" r:id="rId1"/>
  </sheets>
  <definedNames/>
  <calcPr fullCalcOnLoad="1"/>
</workbook>
</file>

<file path=xl/sharedStrings.xml><?xml version="1.0" encoding="utf-8"?>
<sst xmlns="http://schemas.openxmlformats.org/spreadsheetml/2006/main" count="177" uniqueCount="101">
  <si>
    <t xml:space="preserve"> </t>
  </si>
  <si>
    <t xml:space="preserve"> www.super-sport.com.pl </t>
  </si>
  <si>
    <t>Miejsce</t>
  </si>
  <si>
    <t>Nazwisko</t>
  </si>
  <si>
    <t>Imię</t>
  </si>
  <si>
    <t>Rok ur</t>
  </si>
  <si>
    <t>Brutto</t>
  </si>
  <si>
    <t>Netto</t>
  </si>
  <si>
    <t>min/km</t>
  </si>
  <si>
    <t>SIEROŃ</t>
  </si>
  <si>
    <t>Kamil</t>
  </si>
  <si>
    <t>Nowy Tomyśl</t>
  </si>
  <si>
    <t>M20</t>
  </si>
  <si>
    <t>JANKOWIAK</t>
  </si>
  <si>
    <t>Paweł</t>
  </si>
  <si>
    <t>Paproć</t>
  </si>
  <si>
    <t>MARTYŁA</t>
  </si>
  <si>
    <t>Tomasz</t>
  </si>
  <si>
    <t>Bukowiec</t>
  </si>
  <si>
    <t>M40</t>
  </si>
  <si>
    <t>M30</t>
  </si>
  <si>
    <t>Grzegorz</t>
  </si>
  <si>
    <t>Piotr</t>
  </si>
  <si>
    <t>Miejscowość</t>
  </si>
  <si>
    <t>FLAK-MARCINKOWSKI</t>
  </si>
  <si>
    <t>Jacek</t>
  </si>
  <si>
    <t>Grodzisk Wlkp</t>
  </si>
  <si>
    <t>Opalenica</t>
  </si>
  <si>
    <t>13'</t>
  </si>
  <si>
    <t>14'</t>
  </si>
  <si>
    <t>temp</t>
  </si>
  <si>
    <t>zachmurzenie</t>
  </si>
  <si>
    <t>wiatr</t>
  </si>
  <si>
    <t>KOWAL</t>
  </si>
  <si>
    <t>Artur</t>
  </si>
  <si>
    <t>Nowa Sól</t>
  </si>
  <si>
    <t>KLAPA</t>
  </si>
  <si>
    <t>Zbigniew</t>
  </si>
  <si>
    <t>Godzisk Wlkp</t>
  </si>
  <si>
    <t>M60</t>
  </si>
  <si>
    <t>TOMCZAK</t>
  </si>
  <si>
    <t>Gniezno</t>
  </si>
  <si>
    <t>SADOWSKI</t>
  </si>
  <si>
    <t>Adrian</t>
  </si>
  <si>
    <t>M16</t>
  </si>
  <si>
    <t>ROGOZIŃSKI</t>
  </si>
  <si>
    <t>Pyzdry</t>
  </si>
  <si>
    <t>ZDANOWSKI</t>
  </si>
  <si>
    <t>Marian</t>
  </si>
  <si>
    <t>Poznań</t>
  </si>
  <si>
    <t>M50</t>
  </si>
  <si>
    <t>PRZYBOROWSKI</t>
  </si>
  <si>
    <t>Mieczysław</t>
  </si>
  <si>
    <t>KOMOROWSKI</t>
  </si>
  <si>
    <t>Stefan</t>
  </si>
  <si>
    <t>KOŁODZIEJCZYK</t>
  </si>
  <si>
    <t>Dariusz</t>
  </si>
  <si>
    <t>M50/M40</t>
  </si>
  <si>
    <t>M40/M30</t>
  </si>
  <si>
    <t>M60/M50</t>
  </si>
  <si>
    <t>Henryk</t>
  </si>
  <si>
    <t>Buk</t>
  </si>
  <si>
    <t>MILLER</t>
  </si>
  <si>
    <t>M30/M20</t>
  </si>
  <si>
    <t>BARTKOWIAK</t>
  </si>
  <si>
    <t>GADOMSKI</t>
  </si>
  <si>
    <t>Czerwonak</t>
  </si>
  <si>
    <t>WOLNY</t>
  </si>
  <si>
    <t>PYTA</t>
  </si>
  <si>
    <t>KOZŁOWSKA</t>
  </si>
  <si>
    <t>Iwona</t>
  </si>
  <si>
    <t>Granowo</t>
  </si>
  <si>
    <t>K40</t>
  </si>
  <si>
    <t>PTAK</t>
  </si>
  <si>
    <t>Alina</t>
  </si>
  <si>
    <t>K30</t>
  </si>
  <si>
    <t>STASIKOWSKA</t>
  </si>
  <si>
    <t>Katarzyna</t>
  </si>
  <si>
    <t>Pszczew</t>
  </si>
  <si>
    <t>WRÓBEL</t>
  </si>
  <si>
    <t>Marzena</t>
  </si>
  <si>
    <t>SADOWSKA</t>
  </si>
  <si>
    <t>PLUSKOTA</t>
  </si>
  <si>
    <t>Aneta</t>
  </si>
  <si>
    <t>Linie</t>
  </si>
  <si>
    <t>śr</t>
  </si>
  <si>
    <t>suma</t>
  </si>
  <si>
    <t>brutto</t>
  </si>
  <si>
    <t>do 1</t>
  </si>
  <si>
    <t>poz wyż.</t>
  </si>
  <si>
    <t>zachodni/północno-zachodni - silny w odkrytym terenie, słaby w lesie</t>
  </si>
  <si>
    <t>15% Słońce</t>
  </si>
  <si>
    <t>ok 100% Słońce</t>
  </si>
  <si>
    <t xml:space="preserve">BIEG Z KORONĄ - BUKOWIEC </t>
  </si>
  <si>
    <t xml:space="preserve"> 14.06.2014</t>
  </si>
  <si>
    <t xml:space="preserve"> 15.06.2013</t>
  </si>
  <si>
    <t>Suma wyników 2013 i 2014</t>
  </si>
  <si>
    <t>Kat.Wk</t>
  </si>
  <si>
    <t>Strata</t>
  </si>
  <si>
    <t>14+13</t>
  </si>
  <si>
    <t>W 2014 trasa dłuższa o ok 170m - zamiast akgrafki przed stadionem były dwie na stadionie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</si>
</sst>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:ss.0"/>
    <numFmt numFmtId="166" formatCode="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3"/>
      <name val="Comic Sans MS"/>
      <family val="4"/>
    </font>
    <font>
      <b/>
      <sz val="11"/>
      <color indexed="13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FF00"/>
      <name val="Calibri"/>
      <family val="2"/>
    </font>
    <font>
      <b/>
      <sz val="14"/>
      <color rgb="FFFFFF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33" fillId="0" borderId="11" xfId="0" applyNumberFormat="1" applyFont="1" applyBorder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3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21" fontId="38" fillId="0" borderId="10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horizontal="center" vertical="center"/>
    </xf>
    <xf numFmtId="21" fontId="38" fillId="0" borderId="11" xfId="0" applyNumberFormat="1" applyFont="1" applyBorder="1" applyAlignment="1">
      <alignment horizontal="center" vertical="center"/>
    </xf>
    <xf numFmtId="21" fontId="38" fillId="0" borderId="0" xfId="0" applyNumberFormat="1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33" fillId="0" borderId="0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21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165" fontId="33" fillId="12" borderId="12" xfId="0" applyNumberFormat="1" applyFont="1" applyFill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166" fontId="33" fillId="12" borderId="14" xfId="0" applyNumberFormat="1" applyFont="1" applyFill="1" applyBorder="1" applyAlignment="1">
      <alignment horizontal="center" vertical="center"/>
    </xf>
    <xf numFmtId="166" fontId="33" fillId="12" borderId="13" xfId="0" applyNumberFormat="1" applyFont="1" applyFill="1" applyBorder="1" applyAlignment="1">
      <alignment horizontal="center" vertical="center"/>
    </xf>
    <xf numFmtId="166" fontId="33" fillId="12" borderId="15" xfId="0" applyNumberFormat="1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  <xf numFmtId="0" fontId="39" fillId="12" borderId="14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39" fillId="12" borderId="15" xfId="0" applyFont="1" applyFill="1" applyBorder="1" applyAlignment="1">
      <alignment horizontal="center" vertical="center"/>
    </xf>
    <xf numFmtId="165" fontId="33" fillId="12" borderId="16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66" fontId="33" fillId="12" borderId="10" xfId="0" applyNumberFormat="1" applyFont="1" applyFill="1" applyBorder="1" applyAlignment="1">
      <alignment horizontal="center" vertical="center"/>
    </xf>
    <xf numFmtId="166" fontId="33" fillId="12" borderId="0" xfId="0" applyNumberFormat="1" applyFont="1" applyFill="1" applyBorder="1" applyAlignment="1">
      <alignment horizontal="center" vertical="center"/>
    </xf>
    <xf numFmtId="166" fontId="33" fillId="12" borderId="11" xfId="0" applyNumberFormat="1" applyFont="1" applyFill="1" applyBorder="1" applyAlignment="1">
      <alignment horizontal="center" vertical="center"/>
    </xf>
    <xf numFmtId="0" fontId="33" fillId="12" borderId="10" xfId="0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11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12" borderId="13" xfId="0" applyFont="1" applyFill="1" applyBorder="1" applyAlignment="1">
      <alignment horizontal="center" vertical="center"/>
    </xf>
    <xf numFmtId="0" fontId="33" fillId="12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5.7109375" style="1" customWidth="1"/>
    <col min="2" max="4" width="4.140625" style="1" customWidth="1"/>
    <col min="5" max="5" width="20.7109375" style="12" bestFit="1" customWidth="1"/>
    <col min="6" max="6" width="9.421875" style="26" bestFit="1" customWidth="1"/>
    <col min="7" max="7" width="13.7109375" style="26" bestFit="1" customWidth="1"/>
    <col min="8" max="8" width="6.57421875" style="26" bestFit="1" customWidth="1"/>
    <col min="9" max="9" width="9.28125" style="13" bestFit="1" customWidth="1"/>
    <col min="10" max="10" width="8.140625" style="6" customWidth="1"/>
    <col min="11" max="11" width="8.28125" style="7" customWidth="1"/>
    <col min="12" max="12" width="9.140625" style="8" customWidth="1"/>
    <col min="13" max="13" width="8.140625" style="12" bestFit="1" customWidth="1"/>
    <col min="14" max="14" width="8.57421875" style="13" bestFit="1" customWidth="1"/>
    <col min="15" max="15" width="7.00390625" style="17" bestFit="1" customWidth="1"/>
    <col min="16" max="16" width="7.00390625" style="18" bestFit="1" customWidth="1"/>
    <col min="17" max="17" width="7.00390625" style="19" customWidth="1"/>
    <col min="18" max="18" width="8.00390625" style="24" bestFit="1" customWidth="1"/>
    <col min="19" max="19" width="9.140625" style="1" hidden="1" customWidth="1"/>
    <col min="20" max="20" width="2.140625" style="1" hidden="1" customWidth="1"/>
    <col min="21" max="21" width="9.140625" style="1" hidden="1" customWidth="1"/>
    <col min="22" max="22" width="5.421875" style="2" hidden="1" customWidth="1"/>
    <col min="23" max="16384" width="9.140625" style="1" customWidth="1"/>
  </cols>
  <sheetData>
    <row r="1" spans="1:18" ht="22.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15">
      <c r="A2" s="49" t="s">
        <v>96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spans="2:10" ht="5.25" customHeight="1">
      <c r="B3" s="1" t="s">
        <v>0</v>
      </c>
      <c r="H3" s="1"/>
      <c r="I3" s="1"/>
      <c r="J3" s="1"/>
    </row>
    <row r="4" spans="1:22" s="5" customFormat="1" ht="15">
      <c r="A4" s="59" t="s">
        <v>2</v>
      </c>
      <c r="B4" s="59"/>
      <c r="C4" s="59"/>
      <c r="D4" s="55"/>
      <c r="E4" s="54" t="s">
        <v>3</v>
      </c>
      <c r="F4" s="59" t="s">
        <v>4</v>
      </c>
      <c r="G4" s="59" t="s">
        <v>23</v>
      </c>
      <c r="H4" s="59" t="s">
        <v>5</v>
      </c>
      <c r="I4" s="55" t="s">
        <v>97</v>
      </c>
      <c r="J4" s="51" t="s">
        <v>6</v>
      </c>
      <c r="K4" s="52"/>
      <c r="L4" s="53"/>
      <c r="M4" s="54" t="s">
        <v>98</v>
      </c>
      <c r="N4" s="55"/>
      <c r="O4" s="56" t="s">
        <v>7</v>
      </c>
      <c r="P4" s="57"/>
      <c r="Q4" s="58"/>
      <c r="R4" s="37" t="s">
        <v>8</v>
      </c>
      <c r="V4" s="38"/>
    </row>
    <row r="5" spans="1:22" s="5" customFormat="1" ht="12.75" customHeight="1">
      <c r="A5" s="39" t="s">
        <v>99</v>
      </c>
      <c r="B5" s="39" t="s">
        <v>29</v>
      </c>
      <c r="C5" s="39" t="s">
        <v>28</v>
      </c>
      <c r="D5" s="39" t="s">
        <v>85</v>
      </c>
      <c r="E5" s="62"/>
      <c r="F5" s="63"/>
      <c r="G5" s="63"/>
      <c r="H5" s="63"/>
      <c r="I5" s="64"/>
      <c r="J5" s="40">
        <v>2014</v>
      </c>
      <c r="K5" s="41">
        <v>2013</v>
      </c>
      <c r="L5" s="42" t="s">
        <v>86</v>
      </c>
      <c r="M5" s="43" t="s">
        <v>88</v>
      </c>
      <c r="N5" s="44" t="s">
        <v>89</v>
      </c>
      <c r="O5" s="45">
        <v>2014</v>
      </c>
      <c r="P5" s="46">
        <v>2013</v>
      </c>
      <c r="Q5" s="47" t="s">
        <v>86</v>
      </c>
      <c r="R5" s="48" t="s">
        <v>87</v>
      </c>
      <c r="V5" s="38"/>
    </row>
    <row r="6" spans="1:22" ht="15">
      <c r="A6" s="3">
        <v>1</v>
      </c>
      <c r="B6" s="3">
        <v>2</v>
      </c>
      <c r="C6" s="3">
        <v>4</v>
      </c>
      <c r="D6" s="4">
        <f aca="true" t="shared" si="0" ref="D6:D30">AVERAGE(B6:C6)</f>
        <v>3</v>
      </c>
      <c r="E6" s="12" t="s">
        <v>24</v>
      </c>
      <c r="F6" s="26" t="s">
        <v>25</v>
      </c>
      <c r="G6" s="26" t="s">
        <v>27</v>
      </c>
      <c r="H6" s="27">
        <v>1967</v>
      </c>
      <c r="I6" s="14" t="s">
        <v>19</v>
      </c>
      <c r="J6" s="9">
        <v>0.04238425925925926</v>
      </c>
      <c r="K6" s="10">
        <v>0.04175925925925925</v>
      </c>
      <c r="L6" s="11">
        <f aca="true" t="shared" si="1" ref="L6:L30">J6+K6</f>
        <v>0.0841435185185185</v>
      </c>
      <c r="M6" s="15"/>
      <c r="N6" s="16"/>
      <c r="O6" s="20">
        <v>0.04237268518518519</v>
      </c>
      <c r="P6" s="21">
        <v>0.04175925925925925</v>
      </c>
      <c r="Q6" s="22">
        <f aca="true" t="shared" si="2" ref="Q6:Q30">O6+P6</f>
        <v>0.08413194444444444</v>
      </c>
      <c r="R6" s="25">
        <v>0.002804398148148148</v>
      </c>
      <c r="S6" s="1">
        <f>((120*60+1*60+10)/30)/60</f>
        <v>4.038888888888889</v>
      </c>
      <c r="T6" s="1">
        <f>TRUNC(S6)</f>
        <v>4</v>
      </c>
      <c r="U6" s="1">
        <f>S6-T6</f>
        <v>0.03888888888888875</v>
      </c>
      <c r="V6" s="2">
        <f>U6*60</f>
        <v>2.333333333333325</v>
      </c>
    </row>
    <row r="7" spans="1:22" ht="15">
      <c r="A7" s="3">
        <v>2</v>
      </c>
      <c r="B7" s="3">
        <v>3</v>
      </c>
      <c r="C7" s="3">
        <v>11</v>
      </c>
      <c r="D7" s="4">
        <f t="shared" si="0"/>
        <v>7</v>
      </c>
      <c r="E7" s="12" t="s">
        <v>9</v>
      </c>
      <c r="F7" s="26" t="s">
        <v>10</v>
      </c>
      <c r="G7" s="26" t="s">
        <v>11</v>
      </c>
      <c r="H7" s="27">
        <v>1991</v>
      </c>
      <c r="I7" s="14" t="s">
        <v>12</v>
      </c>
      <c r="J7" s="9">
        <v>0.043819444444444446</v>
      </c>
      <c r="K7" s="10">
        <v>0.046481481481481485</v>
      </c>
      <c r="L7" s="11">
        <f t="shared" si="1"/>
        <v>0.09030092592592592</v>
      </c>
      <c r="M7" s="15">
        <f>L7-L$6</f>
        <v>0.006157407407407417</v>
      </c>
      <c r="N7" s="16">
        <f>L7-L6</f>
        <v>0.006157407407407417</v>
      </c>
      <c r="O7" s="20">
        <v>0.04380787037037037</v>
      </c>
      <c r="P7" s="21">
        <v>0.04646990740740741</v>
      </c>
      <c r="Q7" s="22">
        <f t="shared" si="2"/>
        <v>0.09027777777777779</v>
      </c>
      <c r="R7" s="25">
        <v>0.0030104166666666664</v>
      </c>
      <c r="S7" s="1">
        <f>((120*60+10*60+2)/30)/60</f>
        <v>4.334444444444444</v>
      </c>
      <c r="T7" s="1">
        <f>TRUNC(S7)</f>
        <v>4</v>
      </c>
      <c r="U7" s="1">
        <f>S7-T7</f>
        <v>0.3344444444444443</v>
      </c>
      <c r="V7" s="2">
        <f>U7*60</f>
        <v>20.06666666666666</v>
      </c>
    </row>
    <row r="8" spans="1:22" ht="15">
      <c r="A8" s="3">
        <v>3</v>
      </c>
      <c r="B8" s="3">
        <v>4</v>
      </c>
      <c r="C8" s="3">
        <v>16</v>
      </c>
      <c r="D8" s="4">
        <f t="shared" si="0"/>
        <v>10</v>
      </c>
      <c r="E8" s="12" t="s">
        <v>33</v>
      </c>
      <c r="F8" s="26" t="s">
        <v>34</v>
      </c>
      <c r="G8" s="26" t="s">
        <v>35</v>
      </c>
      <c r="H8" s="27">
        <v>1978</v>
      </c>
      <c r="I8" s="14" t="s">
        <v>20</v>
      </c>
      <c r="J8" s="9">
        <v>0.04407407407407407</v>
      </c>
      <c r="K8" s="10">
        <v>0.04788194444444444</v>
      </c>
      <c r="L8" s="11">
        <f t="shared" si="1"/>
        <v>0.0919560185185185</v>
      </c>
      <c r="M8" s="15">
        <f aca="true" t="shared" si="3" ref="M8:M30">L8-L$6</f>
        <v>0.0078125</v>
      </c>
      <c r="N8" s="16">
        <f aca="true" t="shared" si="4" ref="N8:N30">L8-L7</f>
        <v>0.001655092592592583</v>
      </c>
      <c r="O8" s="20">
        <v>0.044062500000000004</v>
      </c>
      <c r="P8" s="21">
        <v>0.04788194444444444</v>
      </c>
      <c r="Q8" s="22">
        <f t="shared" si="2"/>
        <v>0.09194444444444444</v>
      </c>
      <c r="R8" s="25">
        <v>0.003064814814814815</v>
      </c>
      <c r="S8" s="1">
        <f>((120*60+12*60+25)/30)/60</f>
        <v>4.413888888888889</v>
      </c>
      <c r="T8" s="1">
        <f aca="true" t="shared" si="5" ref="T8:T30">TRUNC(S8)</f>
        <v>4</v>
      </c>
      <c r="U8" s="1">
        <f aca="true" t="shared" si="6" ref="U8:U30">S8-T8</f>
        <v>0.41388888888888875</v>
      </c>
      <c r="V8" s="2">
        <f aca="true" t="shared" si="7" ref="V8:V30">U8*60</f>
        <v>24.833333333333325</v>
      </c>
    </row>
    <row r="9" spans="1:22" ht="15">
      <c r="A9" s="3">
        <v>4</v>
      </c>
      <c r="B9" s="3">
        <v>7</v>
      </c>
      <c r="C9" s="3">
        <v>12</v>
      </c>
      <c r="D9" s="4">
        <f t="shared" si="0"/>
        <v>9.5</v>
      </c>
      <c r="E9" s="12" t="s">
        <v>36</v>
      </c>
      <c r="F9" s="26" t="s">
        <v>37</v>
      </c>
      <c r="G9" s="26" t="s">
        <v>38</v>
      </c>
      <c r="H9" s="27">
        <v>1952</v>
      </c>
      <c r="I9" s="14" t="s">
        <v>39</v>
      </c>
      <c r="J9" s="9">
        <v>0.04763888888888889</v>
      </c>
      <c r="K9" s="10">
        <v>0.04658564814814815</v>
      </c>
      <c r="L9" s="11">
        <f t="shared" si="1"/>
        <v>0.09422453703703704</v>
      </c>
      <c r="M9" s="15">
        <f t="shared" si="3"/>
        <v>0.01008101851851853</v>
      </c>
      <c r="N9" s="16">
        <f t="shared" si="4"/>
        <v>0.002268518518518531</v>
      </c>
      <c r="O9" s="20">
        <v>0.04762731481481481</v>
      </c>
      <c r="P9" s="21">
        <v>0.04658564814814815</v>
      </c>
      <c r="Q9" s="22">
        <f t="shared" si="2"/>
        <v>0.09421296296296296</v>
      </c>
      <c r="R9" s="25">
        <v>0.0031412037037037038</v>
      </c>
      <c r="S9" s="1">
        <f>((120*60+15*60+41)/30)/60</f>
        <v>4.522777777777778</v>
      </c>
      <c r="T9" s="1">
        <f t="shared" si="5"/>
        <v>4</v>
      </c>
      <c r="U9" s="1">
        <f t="shared" si="6"/>
        <v>0.5227777777777778</v>
      </c>
      <c r="V9" s="2">
        <f t="shared" si="7"/>
        <v>31.366666666666667</v>
      </c>
    </row>
    <row r="10" spans="1:22" ht="15">
      <c r="A10" s="3">
        <v>5</v>
      </c>
      <c r="B10" s="3">
        <v>8</v>
      </c>
      <c r="C10" s="3">
        <v>14</v>
      </c>
      <c r="D10" s="4">
        <f t="shared" si="0"/>
        <v>11</v>
      </c>
      <c r="E10" s="12" t="s">
        <v>13</v>
      </c>
      <c r="F10" s="26" t="s">
        <v>14</v>
      </c>
      <c r="G10" s="26" t="s">
        <v>15</v>
      </c>
      <c r="H10" s="27">
        <v>1989</v>
      </c>
      <c r="I10" s="14" t="s">
        <v>12</v>
      </c>
      <c r="J10" s="9">
        <v>0.04778935185185185</v>
      </c>
      <c r="K10" s="10">
        <v>0.0474537037037037</v>
      </c>
      <c r="L10" s="11">
        <f t="shared" si="1"/>
        <v>0.09524305555555554</v>
      </c>
      <c r="M10" s="15">
        <f t="shared" si="3"/>
        <v>0.011099537037037033</v>
      </c>
      <c r="N10" s="16">
        <f t="shared" si="4"/>
        <v>0.001018518518518502</v>
      </c>
      <c r="O10" s="20">
        <v>0.04776620370370371</v>
      </c>
      <c r="P10" s="21">
        <v>0.0474537037037037</v>
      </c>
      <c r="Q10" s="22">
        <f t="shared" si="2"/>
        <v>0.0952199074074074</v>
      </c>
      <c r="R10" s="25" t="str">
        <f aca="true" t="shared" si="8" ref="R10:R20">T10&amp;":"&amp;V10</f>
        <v>4:34,3</v>
      </c>
      <c r="S10" s="1">
        <f>((120*60+17*60+9)/30)/60</f>
        <v>4.571666666666667</v>
      </c>
      <c r="T10" s="1">
        <f t="shared" si="5"/>
        <v>4</v>
      </c>
      <c r="U10" s="1">
        <f t="shared" si="6"/>
        <v>0.5716666666666672</v>
      </c>
      <c r="V10" s="2">
        <f t="shared" si="7"/>
        <v>34.30000000000003</v>
      </c>
    </row>
    <row r="11" spans="1:22" ht="15">
      <c r="A11" s="3">
        <v>6</v>
      </c>
      <c r="B11" s="3">
        <v>14</v>
      </c>
      <c r="C11" s="3">
        <v>27</v>
      </c>
      <c r="D11" s="4">
        <f t="shared" si="0"/>
        <v>20.5</v>
      </c>
      <c r="E11" s="12" t="s">
        <v>40</v>
      </c>
      <c r="F11" s="26" t="s">
        <v>37</v>
      </c>
      <c r="G11" s="26" t="s">
        <v>41</v>
      </c>
      <c r="H11" s="27">
        <v>1954</v>
      </c>
      <c r="I11" s="14" t="s">
        <v>59</v>
      </c>
      <c r="J11" s="9">
        <v>0.04974537037037038</v>
      </c>
      <c r="K11" s="10">
        <v>0.05136574074074074</v>
      </c>
      <c r="L11" s="11">
        <f t="shared" si="1"/>
        <v>0.10111111111111112</v>
      </c>
      <c r="M11" s="15">
        <f t="shared" si="3"/>
        <v>0.016967592592592617</v>
      </c>
      <c r="N11" s="16">
        <f t="shared" si="4"/>
        <v>0.005868055555555585</v>
      </c>
      <c r="O11" s="20">
        <v>0.0497337962962963</v>
      </c>
      <c r="P11" s="21">
        <v>0.05136574074074074</v>
      </c>
      <c r="Q11" s="22">
        <f t="shared" si="2"/>
        <v>0.10109953703703703</v>
      </c>
      <c r="R11" s="25" t="str">
        <f t="shared" si="8"/>
        <v>4:51,2</v>
      </c>
      <c r="S11" s="1">
        <f>((120*60+25*60+36)/30)/60</f>
        <v>4.8533333333333335</v>
      </c>
      <c r="T11" s="1">
        <f t="shared" si="5"/>
        <v>4</v>
      </c>
      <c r="U11" s="1">
        <f t="shared" si="6"/>
        <v>0.8533333333333335</v>
      </c>
      <c r="V11" s="2">
        <f t="shared" si="7"/>
        <v>51.20000000000001</v>
      </c>
    </row>
    <row r="12" spans="1:22" ht="15">
      <c r="A12" s="3">
        <v>7</v>
      </c>
      <c r="B12" s="3">
        <v>13</v>
      </c>
      <c r="C12" s="3">
        <v>39</v>
      </c>
      <c r="D12" s="4">
        <f t="shared" si="0"/>
        <v>26</v>
      </c>
      <c r="E12" s="12" t="s">
        <v>16</v>
      </c>
      <c r="F12" s="26" t="s">
        <v>17</v>
      </c>
      <c r="G12" s="26" t="s">
        <v>18</v>
      </c>
      <c r="H12" s="27">
        <v>1969</v>
      </c>
      <c r="I12" s="14" t="s">
        <v>19</v>
      </c>
      <c r="J12" s="9">
        <v>0.04896990740740741</v>
      </c>
      <c r="K12" s="10">
        <v>0.05517361111111111</v>
      </c>
      <c r="L12" s="11">
        <f t="shared" si="1"/>
        <v>0.10414351851851852</v>
      </c>
      <c r="M12" s="15">
        <f t="shared" si="3"/>
        <v>0.020000000000000018</v>
      </c>
      <c r="N12" s="16">
        <f t="shared" si="4"/>
        <v>0.0030324074074074003</v>
      </c>
      <c r="O12" s="20">
        <v>0.04891203703703704</v>
      </c>
      <c r="P12" s="21">
        <v>0.05510416666666667</v>
      </c>
      <c r="Q12" s="22">
        <f t="shared" si="2"/>
        <v>0.10401620370370371</v>
      </c>
      <c r="R12" s="25">
        <v>0.0034710648148148144</v>
      </c>
      <c r="S12" s="1">
        <f>((120*60+29*60+58)/30)/60</f>
        <v>4.998888888888889</v>
      </c>
      <c r="T12" s="1">
        <f t="shared" si="5"/>
        <v>4</v>
      </c>
      <c r="U12" s="1">
        <f t="shared" si="6"/>
        <v>0.9988888888888887</v>
      </c>
      <c r="V12" s="2">
        <f t="shared" si="7"/>
        <v>59.93333333333332</v>
      </c>
    </row>
    <row r="13" spans="1:22" ht="15">
      <c r="A13" s="3">
        <v>8</v>
      </c>
      <c r="B13" s="3">
        <v>1</v>
      </c>
      <c r="C13" s="3">
        <v>4</v>
      </c>
      <c r="D13" s="4">
        <f t="shared" si="0"/>
        <v>2.5</v>
      </c>
      <c r="E13" s="12" t="s">
        <v>69</v>
      </c>
      <c r="F13" s="26" t="s">
        <v>70</v>
      </c>
      <c r="G13" s="26" t="s">
        <v>71</v>
      </c>
      <c r="H13" s="27">
        <v>1971</v>
      </c>
      <c r="I13" s="14" t="s">
        <v>72</v>
      </c>
      <c r="J13" s="9">
        <v>0.049895833333333334</v>
      </c>
      <c r="K13" s="10">
        <v>0.057129629629629634</v>
      </c>
      <c r="L13" s="11">
        <f t="shared" si="1"/>
        <v>0.10702546296296298</v>
      </c>
      <c r="M13" s="15">
        <f t="shared" si="3"/>
        <v>0.02288194444444447</v>
      </c>
      <c r="N13" s="16">
        <f t="shared" si="4"/>
        <v>0.002881944444444451</v>
      </c>
      <c r="O13" s="20">
        <v>0.04984953703703704</v>
      </c>
      <c r="P13" s="21">
        <v>0.057118055555555554</v>
      </c>
      <c r="Q13" s="22">
        <f t="shared" si="2"/>
        <v>0.10696759259259259</v>
      </c>
      <c r="R13" s="25">
        <v>0.003568287037037037</v>
      </c>
      <c r="S13" s="1">
        <f>((120*60+34*60+7)/30)/60</f>
        <v>5.137222222222222</v>
      </c>
      <c r="T13" s="1">
        <f t="shared" si="5"/>
        <v>5</v>
      </c>
      <c r="U13" s="1">
        <f t="shared" si="6"/>
        <v>0.13722222222222236</v>
      </c>
      <c r="V13" s="2">
        <f t="shared" si="7"/>
        <v>8.233333333333341</v>
      </c>
    </row>
    <row r="14" spans="1:22" ht="15">
      <c r="A14" s="3">
        <v>9</v>
      </c>
      <c r="B14" s="3">
        <v>27</v>
      </c>
      <c r="C14" s="3">
        <v>31</v>
      </c>
      <c r="D14" s="4">
        <f t="shared" si="0"/>
        <v>29</v>
      </c>
      <c r="E14" s="12" t="s">
        <v>47</v>
      </c>
      <c r="F14" s="26" t="s">
        <v>48</v>
      </c>
      <c r="G14" s="26" t="s">
        <v>49</v>
      </c>
      <c r="H14" s="27">
        <v>1956</v>
      </c>
      <c r="I14" s="14" t="s">
        <v>50</v>
      </c>
      <c r="J14" s="9">
        <v>0.05484953703703704</v>
      </c>
      <c r="K14" s="10">
        <v>0.053009259259259256</v>
      </c>
      <c r="L14" s="11">
        <f t="shared" si="1"/>
        <v>0.1078587962962963</v>
      </c>
      <c r="M14" s="15">
        <f t="shared" si="3"/>
        <v>0.023715277777777793</v>
      </c>
      <c r="N14" s="16">
        <f t="shared" si="4"/>
        <v>0.0008333333333333248</v>
      </c>
      <c r="O14" s="20">
        <v>0.05479166666666666</v>
      </c>
      <c r="P14" s="21">
        <v>0.052974537037037035</v>
      </c>
      <c r="Q14" s="22">
        <f t="shared" si="2"/>
        <v>0.1077662037037037</v>
      </c>
      <c r="R14" s="25">
        <v>0.0035949074074074073</v>
      </c>
      <c r="S14" s="1">
        <f>((120*60+35*60+19)/30)/60</f>
        <v>5.177222222222222</v>
      </c>
      <c r="T14" s="1">
        <f t="shared" si="5"/>
        <v>5</v>
      </c>
      <c r="U14" s="1">
        <f t="shared" si="6"/>
        <v>0.1772222222222224</v>
      </c>
      <c r="V14" s="2">
        <f t="shared" si="7"/>
        <v>10.633333333333344</v>
      </c>
    </row>
    <row r="15" spans="1:22" ht="15">
      <c r="A15" s="3">
        <v>10</v>
      </c>
      <c r="B15" s="3">
        <v>28</v>
      </c>
      <c r="C15" s="3">
        <v>32</v>
      </c>
      <c r="D15" s="4">
        <f t="shared" si="0"/>
        <v>30</v>
      </c>
      <c r="E15" s="12" t="s">
        <v>51</v>
      </c>
      <c r="F15" s="26" t="s">
        <v>52</v>
      </c>
      <c r="G15" s="26" t="s">
        <v>49</v>
      </c>
      <c r="H15" s="27">
        <v>1959</v>
      </c>
      <c r="I15" s="14" t="s">
        <v>50</v>
      </c>
      <c r="J15" s="9">
        <v>0.05506944444444445</v>
      </c>
      <c r="K15" s="10">
        <v>0.0531712962962963</v>
      </c>
      <c r="L15" s="11">
        <f t="shared" si="1"/>
        <v>0.10824074074074075</v>
      </c>
      <c r="M15" s="15">
        <f t="shared" si="3"/>
        <v>0.024097222222222242</v>
      </c>
      <c r="N15" s="16">
        <f t="shared" si="4"/>
        <v>0.00038194444444444864</v>
      </c>
      <c r="O15" s="20">
        <v>0.055</v>
      </c>
      <c r="P15" s="21">
        <v>0.05309027777777778</v>
      </c>
      <c r="Q15" s="22">
        <f t="shared" si="2"/>
        <v>0.10809027777777777</v>
      </c>
      <c r="R15" s="25">
        <v>0.003607638888888889</v>
      </c>
      <c r="S15" s="1">
        <f>((120*60+35*60+52)/30)/60</f>
        <v>5.195555555555556</v>
      </c>
      <c r="T15" s="1">
        <f t="shared" si="5"/>
        <v>5</v>
      </c>
      <c r="U15" s="1">
        <f t="shared" si="6"/>
        <v>0.19555555555555593</v>
      </c>
      <c r="V15" s="2">
        <f t="shared" si="7"/>
        <v>11.733333333333356</v>
      </c>
    </row>
    <row r="16" spans="1:22" ht="15">
      <c r="A16" s="3">
        <v>11</v>
      </c>
      <c r="B16" s="3">
        <v>42</v>
      </c>
      <c r="C16" s="3">
        <v>15</v>
      </c>
      <c r="D16" s="4">
        <f t="shared" si="0"/>
        <v>28.5</v>
      </c>
      <c r="E16" s="12" t="s">
        <v>62</v>
      </c>
      <c r="F16" s="26" t="s">
        <v>43</v>
      </c>
      <c r="G16" s="26" t="s">
        <v>26</v>
      </c>
      <c r="H16" s="27">
        <v>1984</v>
      </c>
      <c r="I16" s="14" t="s">
        <v>63</v>
      </c>
      <c r="J16" s="9">
        <v>0.06128472222222222</v>
      </c>
      <c r="K16" s="10">
        <v>0.04750000000000001</v>
      </c>
      <c r="L16" s="11">
        <f t="shared" si="1"/>
        <v>0.10878472222222223</v>
      </c>
      <c r="M16" s="15">
        <f t="shared" si="3"/>
        <v>0.02464120370370372</v>
      </c>
      <c r="N16" s="16">
        <f t="shared" si="4"/>
        <v>0.0005439814814814786</v>
      </c>
      <c r="O16" s="20">
        <v>0.061203703703703705</v>
      </c>
      <c r="P16" s="21">
        <v>0.04750000000000001</v>
      </c>
      <c r="Q16" s="22">
        <f t="shared" si="2"/>
        <v>0.10870370370370372</v>
      </c>
      <c r="R16" s="25" t="str">
        <f t="shared" si="8"/>
        <v>5:13,3</v>
      </c>
      <c r="S16" s="1">
        <f>((120*60+36*60+39)/30)/60</f>
        <v>5.221666666666667</v>
      </c>
      <c r="T16" s="1">
        <f t="shared" si="5"/>
        <v>5</v>
      </c>
      <c r="U16" s="1">
        <f t="shared" si="6"/>
        <v>0.22166666666666668</v>
      </c>
      <c r="V16" s="2">
        <f t="shared" si="7"/>
        <v>13.3</v>
      </c>
    </row>
    <row r="17" spans="1:22" ht="15">
      <c r="A17" s="3">
        <v>12</v>
      </c>
      <c r="B17" s="3">
        <v>30</v>
      </c>
      <c r="C17" s="3">
        <v>41</v>
      </c>
      <c r="D17" s="4">
        <f t="shared" si="0"/>
        <v>35.5</v>
      </c>
      <c r="E17" s="12" t="s">
        <v>53</v>
      </c>
      <c r="F17" s="26" t="s">
        <v>54</v>
      </c>
      <c r="G17" s="26" t="s">
        <v>49</v>
      </c>
      <c r="H17" s="27">
        <v>1950</v>
      </c>
      <c r="I17" s="14" t="s">
        <v>39</v>
      </c>
      <c r="J17" s="9">
        <v>0.05542824074074074</v>
      </c>
      <c r="K17" s="10">
        <v>0.055717592592592596</v>
      </c>
      <c r="L17" s="11">
        <f t="shared" si="1"/>
        <v>0.11114583333333333</v>
      </c>
      <c r="M17" s="15">
        <f t="shared" si="3"/>
        <v>0.027002314814814826</v>
      </c>
      <c r="N17" s="16">
        <f t="shared" si="4"/>
        <v>0.0023611111111111055</v>
      </c>
      <c r="O17" s="20">
        <v>0.055393518518518516</v>
      </c>
      <c r="P17" s="21">
        <v>0.05570601851851852</v>
      </c>
      <c r="Q17" s="22">
        <f t="shared" si="2"/>
        <v>0.11109953703703704</v>
      </c>
      <c r="R17" s="25" t="str">
        <f t="shared" si="8"/>
        <v>5:20,1</v>
      </c>
      <c r="S17" s="1">
        <f>((120*60+40*60+3)/30)/60</f>
        <v>5.335</v>
      </c>
      <c r="T17" s="1">
        <f t="shared" si="5"/>
        <v>5</v>
      </c>
      <c r="U17" s="1">
        <f t="shared" si="6"/>
        <v>0.33499999999999996</v>
      </c>
      <c r="V17" s="2">
        <f t="shared" si="7"/>
        <v>20.099999999999998</v>
      </c>
    </row>
    <row r="18" spans="1:22" ht="15">
      <c r="A18" s="3">
        <v>13</v>
      </c>
      <c r="B18" s="3">
        <v>20</v>
      </c>
      <c r="C18" s="3">
        <v>58</v>
      </c>
      <c r="D18" s="4">
        <f t="shared" si="0"/>
        <v>39</v>
      </c>
      <c r="E18" s="12" t="s">
        <v>42</v>
      </c>
      <c r="F18" s="26" t="s">
        <v>43</v>
      </c>
      <c r="G18" s="26" t="s">
        <v>27</v>
      </c>
      <c r="H18" s="27">
        <v>1999</v>
      </c>
      <c r="I18" s="14" t="s">
        <v>44</v>
      </c>
      <c r="J18" s="9">
        <v>0.05188657407407407</v>
      </c>
      <c r="K18" s="10">
        <v>0.060891203703703704</v>
      </c>
      <c r="L18" s="11">
        <f t="shared" si="1"/>
        <v>0.11277777777777778</v>
      </c>
      <c r="M18" s="15">
        <f t="shared" si="3"/>
        <v>0.028634259259259276</v>
      </c>
      <c r="N18" s="16">
        <f t="shared" si="4"/>
        <v>0.0016319444444444497</v>
      </c>
      <c r="O18" s="20">
        <v>0.05116898148148149</v>
      </c>
      <c r="P18" s="21">
        <v>0.06086805555555556</v>
      </c>
      <c r="Q18" s="22">
        <f t="shared" si="2"/>
        <v>0.11203703703703705</v>
      </c>
      <c r="R18" s="25" t="str">
        <f t="shared" si="8"/>
        <v>5:24,8</v>
      </c>
      <c r="S18" s="1">
        <f>((120*60+42*60+24)/30)/60</f>
        <v>5.413333333333333</v>
      </c>
      <c r="T18" s="1">
        <f t="shared" si="5"/>
        <v>5</v>
      </c>
      <c r="U18" s="1">
        <f t="shared" si="6"/>
        <v>0.4133333333333331</v>
      </c>
      <c r="V18" s="2">
        <f t="shared" si="7"/>
        <v>24.799999999999986</v>
      </c>
    </row>
    <row r="19" spans="1:22" ht="15">
      <c r="A19" s="3">
        <v>14</v>
      </c>
      <c r="B19" s="3">
        <v>5</v>
      </c>
      <c r="C19" s="3">
        <v>9</v>
      </c>
      <c r="D19" s="4">
        <f t="shared" si="0"/>
        <v>7</v>
      </c>
      <c r="E19" s="12" t="s">
        <v>73</v>
      </c>
      <c r="F19" s="26" t="s">
        <v>74</v>
      </c>
      <c r="G19" s="26" t="s">
        <v>66</v>
      </c>
      <c r="H19" s="27">
        <v>1977</v>
      </c>
      <c r="I19" s="14" t="s">
        <v>75</v>
      </c>
      <c r="J19" s="9">
        <v>0.05547453703703704</v>
      </c>
      <c r="K19" s="10">
        <v>0.059479166666666666</v>
      </c>
      <c r="L19" s="11">
        <f t="shared" si="1"/>
        <v>0.1149537037037037</v>
      </c>
      <c r="M19" s="15">
        <f t="shared" si="3"/>
        <v>0.03081018518518519</v>
      </c>
      <c r="N19" s="16">
        <f t="shared" si="4"/>
        <v>0.0021759259259259145</v>
      </c>
      <c r="O19" s="20">
        <v>0.05538194444444444</v>
      </c>
      <c r="P19" s="21">
        <v>0.059444444444444446</v>
      </c>
      <c r="Q19" s="22">
        <f t="shared" si="2"/>
        <v>0.11482638888888888</v>
      </c>
      <c r="R19" s="25">
        <v>0.003832175925925926</v>
      </c>
      <c r="S19" s="1">
        <f>((120*60+45*60+32)/30)/60</f>
        <v>5.517777777777778</v>
      </c>
      <c r="T19" s="1">
        <f t="shared" si="5"/>
        <v>5</v>
      </c>
      <c r="U19" s="1">
        <f t="shared" si="6"/>
        <v>0.5177777777777779</v>
      </c>
      <c r="V19" s="2">
        <f t="shared" si="7"/>
        <v>31.066666666666674</v>
      </c>
    </row>
    <row r="20" spans="1:22" ht="15">
      <c r="A20" s="3">
        <v>15</v>
      </c>
      <c r="B20" s="3">
        <v>37</v>
      </c>
      <c r="C20" s="3">
        <v>47</v>
      </c>
      <c r="D20" s="4">
        <f t="shared" si="0"/>
        <v>42</v>
      </c>
      <c r="E20" s="12" t="s">
        <v>55</v>
      </c>
      <c r="F20" s="26" t="s">
        <v>56</v>
      </c>
      <c r="G20" s="26" t="s">
        <v>49</v>
      </c>
      <c r="H20" s="27">
        <v>1964</v>
      </c>
      <c r="I20" s="14" t="s">
        <v>57</v>
      </c>
      <c r="J20" s="9">
        <v>0.05905092592592592</v>
      </c>
      <c r="K20" s="10">
        <v>0.057129629629629634</v>
      </c>
      <c r="L20" s="11">
        <f t="shared" si="1"/>
        <v>0.11618055555555556</v>
      </c>
      <c r="M20" s="15">
        <f t="shared" si="3"/>
        <v>0.03203703703703706</v>
      </c>
      <c r="N20" s="16">
        <f t="shared" si="4"/>
        <v>0.0012268518518518678</v>
      </c>
      <c r="O20" s="20">
        <v>0.05900462962962963</v>
      </c>
      <c r="P20" s="21">
        <v>0.05709490740740741</v>
      </c>
      <c r="Q20" s="22">
        <f t="shared" si="2"/>
        <v>0.11609953703703704</v>
      </c>
      <c r="R20" s="25" t="str">
        <f t="shared" si="8"/>
        <v>5:34,6</v>
      </c>
      <c r="S20" s="1">
        <f>((120*60+47*60+18)/30)/60</f>
        <v>5.576666666666667</v>
      </c>
      <c r="T20" s="1">
        <f t="shared" si="5"/>
        <v>5</v>
      </c>
      <c r="U20" s="1">
        <f t="shared" si="6"/>
        <v>0.5766666666666671</v>
      </c>
      <c r="V20" s="2">
        <f t="shared" si="7"/>
        <v>34.60000000000002</v>
      </c>
    </row>
    <row r="21" spans="1:22" ht="15">
      <c r="A21" s="3">
        <v>16</v>
      </c>
      <c r="B21" s="3">
        <v>6</v>
      </c>
      <c r="C21" s="3">
        <v>11</v>
      </c>
      <c r="D21" s="4">
        <f t="shared" si="0"/>
        <v>8.5</v>
      </c>
      <c r="E21" s="12" t="s">
        <v>76</v>
      </c>
      <c r="F21" s="26" t="s">
        <v>77</v>
      </c>
      <c r="G21" s="26" t="s">
        <v>78</v>
      </c>
      <c r="H21" s="27">
        <v>1973</v>
      </c>
      <c r="I21" s="14" t="s">
        <v>72</v>
      </c>
      <c r="J21" s="9">
        <v>0.056469907407407406</v>
      </c>
      <c r="K21" s="10">
        <v>0.06160879629629629</v>
      </c>
      <c r="L21" s="11">
        <f t="shared" si="1"/>
        <v>0.1180787037037037</v>
      </c>
      <c r="M21" s="15">
        <f t="shared" si="3"/>
        <v>0.03393518518518519</v>
      </c>
      <c r="N21" s="16">
        <f t="shared" si="4"/>
        <v>0.001898148148148135</v>
      </c>
      <c r="O21" s="20">
        <v>0.05645833333333333</v>
      </c>
      <c r="P21" s="21">
        <v>0.06158564814814815</v>
      </c>
      <c r="Q21" s="22">
        <f t="shared" si="2"/>
        <v>0.11804398148148149</v>
      </c>
      <c r="R21" s="25">
        <v>0.003936342592592593</v>
      </c>
      <c r="S21" s="1">
        <f>((120*60+50*60+2)/30)/60</f>
        <v>5.667777777777777</v>
      </c>
      <c r="T21" s="1">
        <f t="shared" si="5"/>
        <v>5</v>
      </c>
      <c r="U21" s="1">
        <f t="shared" si="6"/>
        <v>0.6677777777777774</v>
      </c>
      <c r="V21" s="2">
        <f t="shared" si="7"/>
        <v>40.06666666666664</v>
      </c>
    </row>
    <row r="22" spans="1:22" ht="15">
      <c r="A22" s="3">
        <v>17</v>
      </c>
      <c r="B22" s="3">
        <v>21</v>
      </c>
      <c r="C22" s="3">
        <v>65</v>
      </c>
      <c r="D22" s="4">
        <f t="shared" si="0"/>
        <v>43</v>
      </c>
      <c r="E22" s="12" t="s">
        <v>45</v>
      </c>
      <c r="F22" s="26" t="s">
        <v>17</v>
      </c>
      <c r="G22" s="26" t="s">
        <v>46</v>
      </c>
      <c r="H22" s="27">
        <v>1974</v>
      </c>
      <c r="I22" s="14" t="s">
        <v>58</v>
      </c>
      <c r="J22" s="9">
        <v>0.05204861111111111</v>
      </c>
      <c r="K22" s="10">
        <v>0.06693287037037036</v>
      </c>
      <c r="L22" s="11">
        <f t="shared" si="1"/>
        <v>0.11898148148148147</v>
      </c>
      <c r="M22" s="15">
        <f t="shared" si="3"/>
        <v>0.03483796296296296</v>
      </c>
      <c r="N22" s="16">
        <f t="shared" si="4"/>
        <v>0.0009027777777777662</v>
      </c>
      <c r="O22" s="20">
        <v>0.052002314814814814</v>
      </c>
      <c r="P22" s="21">
        <v>0.06685185185185184</v>
      </c>
      <c r="Q22" s="22">
        <f t="shared" si="2"/>
        <v>0.11885416666666665</v>
      </c>
      <c r="R22" s="25">
        <v>0.003966435185185185</v>
      </c>
      <c r="S22" s="1">
        <f>((120*60+51*60+20)/30)/60</f>
        <v>5.711111111111111</v>
      </c>
      <c r="T22" s="1">
        <f t="shared" si="5"/>
        <v>5</v>
      </c>
      <c r="U22" s="1">
        <f t="shared" si="6"/>
        <v>0.7111111111111112</v>
      </c>
      <c r="V22" s="2">
        <f t="shared" si="7"/>
        <v>42.66666666666667</v>
      </c>
    </row>
    <row r="23" spans="1:22" ht="15">
      <c r="A23" s="3">
        <v>18</v>
      </c>
      <c r="B23" s="3">
        <v>11</v>
      </c>
      <c r="C23" s="3">
        <v>6</v>
      </c>
      <c r="D23" s="4">
        <f t="shared" si="0"/>
        <v>8.5</v>
      </c>
      <c r="E23" s="12" t="s">
        <v>82</v>
      </c>
      <c r="F23" s="26" t="s">
        <v>83</v>
      </c>
      <c r="G23" s="26" t="s">
        <v>84</v>
      </c>
      <c r="H23" s="27">
        <v>1984</v>
      </c>
      <c r="I23" s="14" t="s">
        <v>75</v>
      </c>
      <c r="J23" s="9">
        <v>0.06181712962962963</v>
      </c>
      <c r="K23" s="10">
        <v>0.05868055555555555</v>
      </c>
      <c r="L23" s="11">
        <f t="shared" si="1"/>
        <v>0.12049768518518518</v>
      </c>
      <c r="M23" s="15">
        <f t="shared" si="3"/>
        <v>0.036354166666666674</v>
      </c>
      <c r="N23" s="16">
        <f t="shared" si="4"/>
        <v>0.001516203703703714</v>
      </c>
      <c r="O23" s="20">
        <v>0.061782407407407404</v>
      </c>
      <c r="P23" s="21">
        <v>0.05865740740740741</v>
      </c>
      <c r="Q23" s="22">
        <f t="shared" si="2"/>
        <v>0.1204398148148148</v>
      </c>
      <c r="R23" s="25">
        <v>0.004016203703703703</v>
      </c>
      <c r="S23" s="1">
        <f>((120*60+53*60+31)/30)/60</f>
        <v>5.78388888888889</v>
      </c>
      <c r="T23" s="1">
        <f t="shared" si="5"/>
        <v>5</v>
      </c>
      <c r="U23" s="1">
        <f t="shared" si="6"/>
        <v>0.7838888888888897</v>
      </c>
      <c r="V23" s="2">
        <f t="shared" si="7"/>
        <v>47.03333333333339</v>
      </c>
    </row>
    <row r="24" spans="1:22" ht="15">
      <c r="A24" s="3">
        <v>19</v>
      </c>
      <c r="B24" s="3">
        <v>8</v>
      </c>
      <c r="C24" s="3">
        <v>12</v>
      </c>
      <c r="D24" s="4">
        <f t="shared" si="0"/>
        <v>10</v>
      </c>
      <c r="E24" s="12" t="s">
        <v>79</v>
      </c>
      <c r="F24" s="26" t="s">
        <v>80</v>
      </c>
      <c r="G24" s="26" t="s">
        <v>78</v>
      </c>
      <c r="H24" s="27">
        <v>1980</v>
      </c>
      <c r="I24" s="14" t="s">
        <v>75</v>
      </c>
      <c r="J24" s="9">
        <v>0.057303240740740745</v>
      </c>
      <c r="K24" s="10">
        <v>0.06539351851851852</v>
      </c>
      <c r="L24" s="11">
        <f t="shared" si="1"/>
        <v>0.12269675925925927</v>
      </c>
      <c r="M24" s="15">
        <f t="shared" si="3"/>
        <v>0.03855324074074076</v>
      </c>
      <c r="N24" s="16">
        <f t="shared" si="4"/>
        <v>0.0021990740740740894</v>
      </c>
      <c r="O24" s="20">
        <v>0.05726851851851852</v>
      </c>
      <c r="P24" s="21">
        <v>0.06533564814814814</v>
      </c>
      <c r="Q24" s="22">
        <f t="shared" si="2"/>
        <v>0.12260416666666665</v>
      </c>
      <c r="R24" s="25">
        <v>0.004090277777777778</v>
      </c>
      <c r="S24" s="1">
        <f>((120*60+56*60+41)/30)/60</f>
        <v>5.889444444444445</v>
      </c>
      <c r="T24" s="1">
        <f t="shared" si="5"/>
        <v>5</v>
      </c>
      <c r="U24" s="1">
        <f t="shared" si="6"/>
        <v>0.8894444444444449</v>
      </c>
      <c r="V24" s="2">
        <f t="shared" si="7"/>
        <v>53.366666666666696</v>
      </c>
    </row>
    <row r="25" spans="1:22" ht="15">
      <c r="A25" s="3">
        <v>20</v>
      </c>
      <c r="B25" s="3">
        <v>45</v>
      </c>
      <c r="C25" s="3">
        <v>59</v>
      </c>
      <c r="D25" s="4">
        <f t="shared" si="0"/>
        <v>52</v>
      </c>
      <c r="E25" s="12" t="s">
        <v>67</v>
      </c>
      <c r="F25" s="26" t="s">
        <v>48</v>
      </c>
      <c r="G25" s="26" t="s">
        <v>66</v>
      </c>
      <c r="H25" s="27">
        <v>1979</v>
      </c>
      <c r="I25" s="14" t="s">
        <v>20</v>
      </c>
      <c r="J25" s="9">
        <v>0.06255787037037037</v>
      </c>
      <c r="K25" s="10">
        <v>0.06207175925925926</v>
      </c>
      <c r="L25" s="11">
        <f t="shared" si="1"/>
        <v>0.12462962962962963</v>
      </c>
      <c r="M25" s="15">
        <f t="shared" si="3"/>
        <v>0.040486111111111125</v>
      </c>
      <c r="N25" s="16">
        <f t="shared" si="4"/>
        <v>0.0019328703703703626</v>
      </c>
      <c r="O25" s="20">
        <v>0.062453703703703706</v>
      </c>
      <c r="P25" s="21">
        <v>0.06202546296296296</v>
      </c>
      <c r="Q25" s="22">
        <f t="shared" si="2"/>
        <v>0.12447916666666667</v>
      </c>
      <c r="R25" s="25">
        <v>0.004153935185185185</v>
      </c>
      <c r="S25" s="1">
        <f>((120*60+59*60+28)/30)/60</f>
        <v>5.982222222222222</v>
      </c>
      <c r="T25" s="1">
        <f t="shared" si="5"/>
        <v>5</v>
      </c>
      <c r="U25" s="1">
        <f t="shared" si="6"/>
        <v>0.9822222222222221</v>
      </c>
      <c r="V25" s="2">
        <f t="shared" si="7"/>
        <v>58.93333333333332</v>
      </c>
    </row>
    <row r="26" spans="1:22" ht="15">
      <c r="A26" s="3">
        <v>21</v>
      </c>
      <c r="B26" s="3">
        <v>44</v>
      </c>
      <c r="C26" s="3">
        <v>61</v>
      </c>
      <c r="D26" s="4">
        <f t="shared" si="0"/>
        <v>52.5</v>
      </c>
      <c r="E26" s="12" t="s">
        <v>65</v>
      </c>
      <c r="F26" s="26" t="s">
        <v>22</v>
      </c>
      <c r="G26" s="26" t="s">
        <v>66</v>
      </c>
      <c r="H26" s="27">
        <v>1970</v>
      </c>
      <c r="I26" s="14" t="s">
        <v>19</v>
      </c>
      <c r="J26" s="9">
        <v>0.062233796296296294</v>
      </c>
      <c r="K26" s="10">
        <v>0.06297453703703704</v>
      </c>
      <c r="L26" s="11">
        <f t="shared" si="1"/>
        <v>0.12520833333333334</v>
      </c>
      <c r="M26" s="15">
        <f t="shared" si="3"/>
        <v>0.04106481481481483</v>
      </c>
      <c r="N26" s="16">
        <f t="shared" si="4"/>
        <v>0.0005787037037037063</v>
      </c>
      <c r="O26" s="20">
        <v>0.06219907407407407</v>
      </c>
      <c r="P26" s="21">
        <v>0.06295138888888889</v>
      </c>
      <c r="Q26" s="22">
        <f t="shared" si="2"/>
        <v>0.12515046296296295</v>
      </c>
      <c r="R26" s="25">
        <v>0.0034791666666666664</v>
      </c>
      <c r="S26" s="1">
        <f>((180*60+0*60+18)/30)/60</f>
        <v>6.010000000000001</v>
      </c>
      <c r="T26" s="1">
        <f t="shared" si="5"/>
        <v>6</v>
      </c>
      <c r="U26" s="1">
        <f t="shared" si="6"/>
        <v>0.010000000000000675</v>
      </c>
      <c r="V26" s="2">
        <f t="shared" si="7"/>
        <v>0.6000000000000405</v>
      </c>
    </row>
    <row r="27" spans="1:22" ht="15">
      <c r="A27" s="3">
        <v>22</v>
      </c>
      <c r="B27" s="3">
        <v>38</v>
      </c>
      <c r="C27" s="3">
        <v>66</v>
      </c>
      <c r="D27" s="4">
        <f t="shared" si="0"/>
        <v>52</v>
      </c>
      <c r="E27" s="12" t="s">
        <v>45</v>
      </c>
      <c r="F27" s="26" t="s">
        <v>60</v>
      </c>
      <c r="G27" s="26" t="s">
        <v>61</v>
      </c>
      <c r="H27" s="27">
        <v>1976</v>
      </c>
      <c r="I27" s="14" t="s">
        <v>20</v>
      </c>
      <c r="J27" s="9">
        <v>0.05908564814814815</v>
      </c>
      <c r="K27" s="10">
        <v>0.06693287037037036</v>
      </c>
      <c r="L27" s="11">
        <f t="shared" si="1"/>
        <v>0.12601851851851853</v>
      </c>
      <c r="M27" s="15">
        <f t="shared" si="3"/>
        <v>0.04187500000000002</v>
      </c>
      <c r="N27" s="16">
        <f t="shared" si="4"/>
        <v>0.0008101851851851916</v>
      </c>
      <c r="O27" s="20">
        <v>0.05902777777777778</v>
      </c>
      <c r="P27" s="21">
        <v>0.06685185185185184</v>
      </c>
      <c r="Q27" s="22">
        <f t="shared" si="2"/>
        <v>0.12587962962962962</v>
      </c>
      <c r="R27" s="25">
        <v>0.004200231481481481</v>
      </c>
      <c r="S27" s="1">
        <f>((180*60+1*60+28)/30)/60</f>
        <v>6.0488888888888885</v>
      </c>
      <c r="T27" s="1">
        <f t="shared" si="5"/>
        <v>6</v>
      </c>
      <c r="U27" s="1">
        <f t="shared" si="6"/>
        <v>0.04888888888888854</v>
      </c>
      <c r="V27" s="2">
        <f t="shared" si="7"/>
        <v>2.9333333333333123</v>
      </c>
    </row>
    <row r="28" spans="1:22" ht="15">
      <c r="A28" s="3">
        <v>23</v>
      </c>
      <c r="B28" s="3">
        <v>46</v>
      </c>
      <c r="C28" s="3">
        <v>63</v>
      </c>
      <c r="D28" s="4">
        <f t="shared" si="0"/>
        <v>54.5</v>
      </c>
      <c r="E28" s="12" t="s">
        <v>68</v>
      </c>
      <c r="F28" s="26" t="s">
        <v>21</v>
      </c>
      <c r="G28" s="26" t="s">
        <v>26</v>
      </c>
      <c r="H28" s="27">
        <v>1960</v>
      </c>
      <c r="I28" s="14" t="s">
        <v>50</v>
      </c>
      <c r="J28" s="9">
        <v>0.06377314814814815</v>
      </c>
      <c r="K28" s="10">
        <v>0.06539351851851852</v>
      </c>
      <c r="L28" s="11">
        <f t="shared" si="1"/>
        <v>0.12916666666666665</v>
      </c>
      <c r="M28" s="15">
        <f t="shared" si="3"/>
        <v>0.045023148148148145</v>
      </c>
      <c r="N28" s="16">
        <f t="shared" si="4"/>
        <v>0.003148148148148122</v>
      </c>
      <c r="O28" s="20">
        <v>0.06373842592592592</v>
      </c>
      <c r="P28" s="21">
        <v>0.06537037037037037</v>
      </c>
      <c r="Q28" s="22">
        <f t="shared" si="2"/>
        <v>0.1291087962962963</v>
      </c>
      <c r="R28" s="25">
        <v>0.0043055555555555555</v>
      </c>
      <c r="S28" s="1">
        <f>((180*60+6*60+0)/30)/60</f>
        <v>6.2</v>
      </c>
      <c r="T28" s="1">
        <f t="shared" si="5"/>
        <v>6</v>
      </c>
      <c r="U28" s="1">
        <f t="shared" si="6"/>
        <v>0.20000000000000018</v>
      </c>
      <c r="V28" s="2">
        <f t="shared" si="7"/>
        <v>12.00000000000001</v>
      </c>
    </row>
    <row r="29" spans="1:22" ht="15">
      <c r="A29" s="3">
        <v>24</v>
      </c>
      <c r="B29" s="3">
        <v>10</v>
      </c>
      <c r="C29" s="3">
        <v>13</v>
      </c>
      <c r="D29" s="4">
        <f t="shared" si="0"/>
        <v>11.5</v>
      </c>
      <c r="E29" s="12" t="s">
        <v>81</v>
      </c>
      <c r="F29" s="26" t="s">
        <v>70</v>
      </c>
      <c r="G29" s="26" t="s">
        <v>27</v>
      </c>
      <c r="H29" s="27">
        <v>1973</v>
      </c>
      <c r="I29" s="14" t="s">
        <v>72</v>
      </c>
      <c r="J29" s="9">
        <v>0.06160879629629629</v>
      </c>
      <c r="K29" s="10">
        <v>0.07034722222222221</v>
      </c>
      <c r="L29" s="11">
        <f t="shared" si="1"/>
        <v>0.13195601851851851</v>
      </c>
      <c r="M29" s="15">
        <f t="shared" si="3"/>
        <v>0.04781250000000001</v>
      </c>
      <c r="N29" s="16">
        <f t="shared" si="4"/>
        <v>0.0027893518518518623</v>
      </c>
      <c r="O29" s="20">
        <v>0.06159722222222222</v>
      </c>
      <c r="P29" s="21">
        <v>0.0703125</v>
      </c>
      <c r="Q29" s="22">
        <f t="shared" si="2"/>
        <v>0.13190972222222222</v>
      </c>
      <c r="R29" s="25">
        <v>0.004398148148148148</v>
      </c>
      <c r="S29" s="1">
        <f>((180*60+10*60+1)/30)/60</f>
        <v>6.33388888888889</v>
      </c>
      <c r="T29" s="1">
        <f t="shared" si="5"/>
        <v>6</v>
      </c>
      <c r="U29" s="1">
        <f t="shared" si="6"/>
        <v>0.33388888888888957</v>
      </c>
      <c r="V29" s="2">
        <f t="shared" si="7"/>
        <v>20.033333333333374</v>
      </c>
    </row>
    <row r="30" spans="1:22" ht="15">
      <c r="A30" s="3">
        <v>25</v>
      </c>
      <c r="B30" s="3">
        <v>43</v>
      </c>
      <c r="C30" s="3">
        <v>68</v>
      </c>
      <c r="D30" s="4">
        <f t="shared" si="0"/>
        <v>55.5</v>
      </c>
      <c r="E30" s="12" t="s">
        <v>64</v>
      </c>
      <c r="F30" s="26" t="s">
        <v>22</v>
      </c>
      <c r="G30" s="26" t="s">
        <v>26</v>
      </c>
      <c r="H30" s="27">
        <v>1976</v>
      </c>
      <c r="I30" s="14" t="s">
        <v>20</v>
      </c>
      <c r="J30" s="9">
        <v>0.061377314814814815</v>
      </c>
      <c r="K30" s="10">
        <v>0.07142361111111112</v>
      </c>
      <c r="L30" s="11">
        <f t="shared" si="1"/>
        <v>0.13280092592592593</v>
      </c>
      <c r="M30" s="15">
        <f t="shared" si="3"/>
        <v>0.04865740740740743</v>
      </c>
      <c r="N30" s="16">
        <f t="shared" si="4"/>
        <v>0.0008449074074074192</v>
      </c>
      <c r="O30" s="20">
        <v>0.06128472222222222</v>
      </c>
      <c r="P30" s="21">
        <v>0.07136574074074074</v>
      </c>
      <c r="Q30" s="22">
        <f t="shared" si="2"/>
        <v>0.13265046296296296</v>
      </c>
      <c r="R30" s="25">
        <v>0.004427083333333333</v>
      </c>
      <c r="S30" s="1">
        <f>((180*60+11*60+14)/30)/60</f>
        <v>6.374444444444444</v>
      </c>
      <c r="T30" s="1">
        <f t="shared" si="5"/>
        <v>6</v>
      </c>
      <c r="U30" s="1">
        <f t="shared" si="6"/>
        <v>0.37444444444444436</v>
      </c>
      <c r="V30" s="2">
        <f t="shared" si="7"/>
        <v>22.46666666666666</v>
      </c>
    </row>
    <row r="31" spans="2:22" s="26" customFormat="1" ht="15">
      <c r="B31" s="27"/>
      <c r="C31" s="27"/>
      <c r="D31" s="27"/>
      <c r="H31" s="27"/>
      <c r="I31" s="27"/>
      <c r="J31" s="10"/>
      <c r="K31" s="10"/>
      <c r="L31" s="28"/>
      <c r="M31" s="29"/>
      <c r="N31" s="29"/>
      <c r="O31" s="21"/>
      <c r="P31" s="21"/>
      <c r="Q31" s="21"/>
      <c r="R31" s="30"/>
      <c r="V31" s="31"/>
    </row>
    <row r="32" spans="10:22" s="26" customFormat="1" ht="15">
      <c r="J32" s="7"/>
      <c r="K32" s="7"/>
      <c r="L32" s="32"/>
      <c r="M32" s="33"/>
      <c r="N32" s="33"/>
      <c r="O32" s="23"/>
      <c r="P32" s="23"/>
      <c r="Q32" s="23"/>
      <c r="R32" s="34"/>
      <c r="V32" s="31"/>
    </row>
    <row r="33" spans="10:22" s="26" customFormat="1" ht="15">
      <c r="J33" s="7"/>
      <c r="K33" s="7"/>
      <c r="L33" s="32"/>
      <c r="O33" s="18"/>
      <c r="P33" s="18"/>
      <c r="Q33" s="18"/>
      <c r="R33" s="34"/>
      <c r="V33" s="31"/>
    </row>
    <row r="34" spans="10:22" s="26" customFormat="1" ht="15">
      <c r="J34" s="7"/>
      <c r="K34" s="7"/>
      <c r="L34" s="32"/>
      <c r="O34" s="18"/>
      <c r="P34" s="18"/>
      <c r="Q34" s="18"/>
      <c r="R34" s="34"/>
      <c r="V34" s="31"/>
    </row>
    <row r="35" spans="5:22" s="26" customFormat="1" ht="15">
      <c r="E35" s="27"/>
      <c r="F35" s="27" t="s">
        <v>30</v>
      </c>
      <c r="G35" s="10" t="s">
        <v>31</v>
      </c>
      <c r="H35" s="27" t="s">
        <v>32</v>
      </c>
      <c r="J35" s="7"/>
      <c r="K35" s="7"/>
      <c r="L35" s="32"/>
      <c r="O35" s="18"/>
      <c r="P35" s="18"/>
      <c r="Q35" s="18"/>
      <c r="R35" s="34"/>
      <c r="V35" s="31"/>
    </row>
    <row r="36" spans="5:22" s="26" customFormat="1" ht="15">
      <c r="E36" s="3" t="s">
        <v>95</v>
      </c>
      <c r="F36" s="27">
        <v>20</v>
      </c>
      <c r="G36" s="10" t="s">
        <v>92</v>
      </c>
      <c r="H36" s="27"/>
      <c r="J36" s="7"/>
      <c r="K36" s="7"/>
      <c r="L36" s="32"/>
      <c r="O36" s="18"/>
      <c r="P36" s="18"/>
      <c r="Q36" s="18"/>
      <c r="R36" s="34"/>
      <c r="V36" s="31"/>
    </row>
    <row r="37" spans="5:22" s="26" customFormat="1" ht="15">
      <c r="E37" s="3" t="s">
        <v>94</v>
      </c>
      <c r="F37" s="27">
        <v>15</v>
      </c>
      <c r="G37" s="36" t="s">
        <v>91</v>
      </c>
      <c r="H37" s="35" t="s">
        <v>90</v>
      </c>
      <c r="J37" s="7"/>
      <c r="K37" s="7"/>
      <c r="L37" s="32"/>
      <c r="O37" s="18"/>
      <c r="P37" s="18"/>
      <c r="Q37" s="18"/>
      <c r="R37" s="34"/>
      <c r="V37" s="31"/>
    </row>
    <row r="38" spans="10:22" s="26" customFormat="1" ht="15">
      <c r="J38" s="7"/>
      <c r="K38" s="7"/>
      <c r="L38" s="32"/>
      <c r="O38" s="18"/>
      <c r="P38" s="18"/>
      <c r="Q38" s="18"/>
      <c r="R38" s="34"/>
      <c r="V38" s="31"/>
    </row>
    <row r="39" spans="5:22" s="26" customFormat="1" ht="15">
      <c r="E39" s="26" t="s">
        <v>100</v>
      </c>
      <c r="J39" s="7"/>
      <c r="K39" s="7"/>
      <c r="L39" s="32"/>
      <c r="O39" s="18"/>
      <c r="P39" s="18"/>
      <c r="Q39" s="18"/>
      <c r="R39" s="34"/>
      <c r="V39" s="31"/>
    </row>
    <row r="40" spans="10:22" s="26" customFormat="1" ht="15">
      <c r="J40" s="7"/>
      <c r="K40" s="7"/>
      <c r="L40" s="32"/>
      <c r="O40" s="18"/>
      <c r="P40" s="18"/>
      <c r="Q40" s="18"/>
      <c r="R40" s="34"/>
      <c r="V40" s="31"/>
    </row>
    <row r="41" spans="2:22" s="26" customFormat="1" ht="15">
      <c r="B41" s="26" t="s">
        <v>0</v>
      </c>
      <c r="J41" s="7"/>
      <c r="K41" s="7"/>
      <c r="L41" s="32"/>
      <c r="O41" s="18"/>
      <c r="P41" s="18"/>
      <c r="Q41" s="18"/>
      <c r="R41" s="34"/>
      <c r="V41" s="31"/>
    </row>
    <row r="42" spans="2:22" s="26" customFormat="1" ht="15">
      <c r="B42" s="26" t="s">
        <v>0</v>
      </c>
      <c r="J42" s="7"/>
      <c r="K42" s="7"/>
      <c r="L42" s="32"/>
      <c r="O42" s="18"/>
      <c r="P42" s="18"/>
      <c r="Q42" s="18"/>
      <c r="R42" s="34"/>
      <c r="V42" s="31"/>
    </row>
    <row r="43" spans="2:22" s="26" customFormat="1" ht="15">
      <c r="B43" s="26" t="s">
        <v>0</v>
      </c>
      <c r="J43" s="7"/>
      <c r="K43" s="7"/>
      <c r="L43" s="32"/>
      <c r="O43" s="18"/>
      <c r="P43" s="18"/>
      <c r="Q43" s="18"/>
      <c r="R43" s="34"/>
      <c r="V43" s="31"/>
    </row>
    <row r="44" spans="2:22" s="26" customFormat="1" ht="15">
      <c r="B44" s="26" t="s">
        <v>0</v>
      </c>
      <c r="J44" s="7"/>
      <c r="K44" s="7"/>
      <c r="L44" s="32"/>
      <c r="O44" s="18"/>
      <c r="P44" s="18"/>
      <c r="Q44" s="18"/>
      <c r="R44" s="34"/>
      <c r="V44" s="31"/>
    </row>
    <row r="45" spans="2:22" s="26" customFormat="1" ht="15">
      <c r="B45" s="26" t="s">
        <v>0</v>
      </c>
      <c r="J45" s="7"/>
      <c r="K45" s="7"/>
      <c r="L45" s="32"/>
      <c r="O45" s="18"/>
      <c r="P45" s="18"/>
      <c r="Q45" s="18"/>
      <c r="R45" s="34"/>
      <c r="V45" s="31"/>
    </row>
    <row r="46" spans="2:22" s="26" customFormat="1" ht="15">
      <c r="B46" s="26" t="s">
        <v>0</v>
      </c>
      <c r="J46" s="7"/>
      <c r="K46" s="7"/>
      <c r="L46" s="32"/>
      <c r="O46" s="18"/>
      <c r="P46" s="18"/>
      <c r="Q46" s="18"/>
      <c r="R46" s="34"/>
      <c r="V46" s="31"/>
    </row>
    <row r="47" spans="2:22" s="26" customFormat="1" ht="15">
      <c r="B47" s="26" t="s">
        <v>0</v>
      </c>
      <c r="J47" s="7"/>
      <c r="K47" s="7"/>
      <c r="L47" s="32"/>
      <c r="O47" s="18"/>
      <c r="P47" s="18"/>
      <c r="Q47" s="18"/>
      <c r="R47" s="34"/>
      <c r="V47" s="31"/>
    </row>
    <row r="48" spans="2:22" s="26" customFormat="1" ht="15">
      <c r="B48" s="26" t="s">
        <v>0</v>
      </c>
      <c r="J48" s="7"/>
      <c r="K48" s="7"/>
      <c r="L48" s="32"/>
      <c r="O48" s="18"/>
      <c r="P48" s="18"/>
      <c r="Q48" s="18"/>
      <c r="R48" s="34"/>
      <c r="V48" s="31"/>
    </row>
    <row r="49" spans="2:22" s="26" customFormat="1" ht="15">
      <c r="B49" s="26" t="s">
        <v>0</v>
      </c>
      <c r="J49" s="7"/>
      <c r="K49" s="7"/>
      <c r="L49" s="32"/>
      <c r="O49" s="18"/>
      <c r="P49" s="18"/>
      <c r="Q49" s="18"/>
      <c r="R49" s="34"/>
      <c r="V49" s="31"/>
    </row>
    <row r="50" spans="2:22" s="26" customFormat="1" ht="15">
      <c r="B50" s="26" t="s">
        <v>0</v>
      </c>
      <c r="J50" s="7"/>
      <c r="K50" s="7"/>
      <c r="L50" s="32"/>
      <c r="O50" s="18"/>
      <c r="P50" s="18"/>
      <c r="Q50" s="18"/>
      <c r="R50" s="34"/>
      <c r="V50" s="31"/>
    </row>
    <row r="51" spans="2:22" s="26" customFormat="1" ht="15">
      <c r="B51" s="26" t="s">
        <v>0</v>
      </c>
      <c r="J51" s="7"/>
      <c r="K51" s="7"/>
      <c r="L51" s="32"/>
      <c r="O51" s="18"/>
      <c r="P51" s="18"/>
      <c r="Q51" s="18"/>
      <c r="R51" s="34"/>
      <c r="V51" s="31"/>
    </row>
    <row r="52" spans="2:22" s="26" customFormat="1" ht="15">
      <c r="B52" s="26" t="s">
        <v>0</v>
      </c>
      <c r="J52" s="7"/>
      <c r="K52" s="7"/>
      <c r="L52" s="32"/>
      <c r="O52" s="18"/>
      <c r="P52" s="18"/>
      <c r="Q52" s="18"/>
      <c r="R52" s="34"/>
      <c r="V52" s="31"/>
    </row>
    <row r="53" spans="2:22" s="26" customFormat="1" ht="15">
      <c r="B53" s="26" t="s">
        <v>0</v>
      </c>
      <c r="J53" s="7"/>
      <c r="K53" s="7"/>
      <c r="L53" s="32"/>
      <c r="O53" s="18"/>
      <c r="P53" s="18"/>
      <c r="Q53" s="18"/>
      <c r="R53" s="34"/>
      <c r="V53" s="31"/>
    </row>
    <row r="54" spans="2:22" s="26" customFormat="1" ht="15">
      <c r="B54" s="26" t="s">
        <v>0</v>
      </c>
      <c r="J54" s="7"/>
      <c r="K54" s="7"/>
      <c r="L54" s="32"/>
      <c r="O54" s="18"/>
      <c r="P54" s="18"/>
      <c r="Q54" s="18"/>
      <c r="R54" s="34"/>
      <c r="V54" s="31"/>
    </row>
    <row r="55" spans="2:22" s="26" customFormat="1" ht="15">
      <c r="B55" s="26" t="s">
        <v>0</v>
      </c>
      <c r="J55" s="7"/>
      <c r="K55" s="7"/>
      <c r="L55" s="32"/>
      <c r="O55" s="18"/>
      <c r="P55" s="18"/>
      <c r="Q55" s="18"/>
      <c r="R55" s="34"/>
      <c r="V55" s="31"/>
    </row>
    <row r="56" spans="2:22" s="26" customFormat="1" ht="15">
      <c r="B56" s="26" t="s">
        <v>0</v>
      </c>
      <c r="J56" s="7"/>
      <c r="K56" s="7"/>
      <c r="L56" s="32"/>
      <c r="O56" s="18"/>
      <c r="P56" s="18"/>
      <c r="Q56" s="18"/>
      <c r="R56" s="34"/>
      <c r="V56" s="31"/>
    </row>
    <row r="57" spans="2:22" s="26" customFormat="1" ht="15">
      <c r="B57" s="26" t="s">
        <v>0</v>
      </c>
      <c r="J57" s="7"/>
      <c r="K57" s="7"/>
      <c r="L57" s="32"/>
      <c r="O57" s="18"/>
      <c r="P57" s="18"/>
      <c r="Q57" s="18"/>
      <c r="R57" s="34"/>
      <c r="V57" s="31"/>
    </row>
    <row r="58" spans="2:22" s="26" customFormat="1" ht="15">
      <c r="B58" s="26" t="s">
        <v>0</v>
      </c>
      <c r="J58" s="7"/>
      <c r="K58" s="7"/>
      <c r="L58" s="32"/>
      <c r="O58" s="18"/>
      <c r="P58" s="18"/>
      <c r="Q58" s="18"/>
      <c r="R58" s="34"/>
      <c r="V58" s="31"/>
    </row>
    <row r="59" spans="2:22" s="26" customFormat="1" ht="15">
      <c r="B59" s="26" t="s">
        <v>0</v>
      </c>
      <c r="J59" s="7"/>
      <c r="K59" s="7"/>
      <c r="L59" s="32"/>
      <c r="O59" s="18"/>
      <c r="P59" s="18"/>
      <c r="Q59" s="18"/>
      <c r="R59" s="34"/>
      <c r="V59" s="31"/>
    </row>
    <row r="60" spans="2:22" s="26" customFormat="1" ht="15">
      <c r="B60" s="26" t="s">
        <v>0</v>
      </c>
      <c r="J60" s="7"/>
      <c r="K60" s="7"/>
      <c r="L60" s="32"/>
      <c r="O60" s="18"/>
      <c r="P60" s="18"/>
      <c r="Q60" s="18"/>
      <c r="R60" s="34"/>
      <c r="V60" s="31"/>
    </row>
    <row r="61" spans="2:22" s="26" customFormat="1" ht="15">
      <c r="B61" s="26" t="s">
        <v>0</v>
      </c>
      <c r="J61" s="7"/>
      <c r="K61" s="7"/>
      <c r="L61" s="32"/>
      <c r="O61" s="18"/>
      <c r="P61" s="18"/>
      <c r="Q61" s="18"/>
      <c r="R61" s="34"/>
      <c r="V61" s="31"/>
    </row>
    <row r="62" spans="2:22" s="26" customFormat="1" ht="15">
      <c r="B62" s="26" t="s">
        <v>0</v>
      </c>
      <c r="J62" s="7"/>
      <c r="K62" s="7"/>
      <c r="L62" s="32"/>
      <c r="O62" s="18"/>
      <c r="P62" s="18"/>
      <c r="Q62" s="18"/>
      <c r="R62" s="34"/>
      <c r="V62" s="31"/>
    </row>
    <row r="63" spans="2:22" s="26" customFormat="1" ht="15">
      <c r="B63" s="26" t="s">
        <v>0</v>
      </c>
      <c r="J63" s="7"/>
      <c r="K63" s="7"/>
      <c r="L63" s="32"/>
      <c r="O63" s="18"/>
      <c r="P63" s="18"/>
      <c r="Q63" s="18"/>
      <c r="R63" s="34"/>
      <c r="V63" s="31"/>
    </row>
    <row r="64" spans="2:22" s="26" customFormat="1" ht="15">
      <c r="B64" s="26" t="s">
        <v>0</v>
      </c>
      <c r="J64" s="7"/>
      <c r="K64" s="7"/>
      <c r="L64" s="32"/>
      <c r="O64" s="18"/>
      <c r="P64" s="18"/>
      <c r="Q64" s="18"/>
      <c r="R64" s="34"/>
      <c r="V64" s="31"/>
    </row>
    <row r="65" spans="2:22" s="26" customFormat="1" ht="15">
      <c r="B65" s="26" t="s">
        <v>0</v>
      </c>
      <c r="J65" s="7"/>
      <c r="K65" s="7"/>
      <c r="L65" s="32"/>
      <c r="O65" s="18"/>
      <c r="P65" s="18"/>
      <c r="Q65" s="18"/>
      <c r="R65" s="34"/>
      <c r="V65" s="31"/>
    </row>
    <row r="66" spans="2:22" s="26" customFormat="1" ht="15">
      <c r="B66" s="26" t="s">
        <v>0</v>
      </c>
      <c r="J66" s="7"/>
      <c r="K66" s="7"/>
      <c r="L66" s="32"/>
      <c r="O66" s="18"/>
      <c r="P66" s="18"/>
      <c r="Q66" s="18"/>
      <c r="R66" s="34"/>
      <c r="V66" s="31"/>
    </row>
    <row r="67" spans="2:22" s="26" customFormat="1" ht="15">
      <c r="B67" s="26" t="s">
        <v>0</v>
      </c>
      <c r="J67" s="7"/>
      <c r="K67" s="7"/>
      <c r="L67" s="32"/>
      <c r="O67" s="18"/>
      <c r="P67" s="18"/>
      <c r="Q67" s="18"/>
      <c r="R67" s="34"/>
      <c r="V67" s="31"/>
    </row>
    <row r="68" spans="2:22" s="26" customFormat="1" ht="15">
      <c r="B68" s="26" t="s">
        <v>0</v>
      </c>
      <c r="J68" s="7"/>
      <c r="K68" s="7"/>
      <c r="L68" s="32"/>
      <c r="O68" s="18"/>
      <c r="P68" s="18"/>
      <c r="Q68" s="18"/>
      <c r="R68" s="34"/>
      <c r="V68" s="31"/>
    </row>
    <row r="69" spans="2:22" s="26" customFormat="1" ht="15">
      <c r="B69" s="26" t="s">
        <v>0</v>
      </c>
      <c r="J69" s="7"/>
      <c r="K69" s="7"/>
      <c r="L69" s="32"/>
      <c r="O69" s="18"/>
      <c r="P69" s="18"/>
      <c r="Q69" s="18"/>
      <c r="R69" s="34"/>
      <c r="V69" s="31"/>
    </row>
    <row r="70" spans="2:22" s="26" customFormat="1" ht="15">
      <c r="B70" s="26" t="s">
        <v>0</v>
      </c>
      <c r="J70" s="7"/>
      <c r="K70" s="7"/>
      <c r="L70" s="32"/>
      <c r="O70" s="18"/>
      <c r="P70" s="18"/>
      <c r="Q70" s="18"/>
      <c r="R70" s="34"/>
      <c r="V70" s="31"/>
    </row>
    <row r="71" spans="2:22" s="26" customFormat="1" ht="15">
      <c r="B71" s="26" t="s">
        <v>0</v>
      </c>
      <c r="J71" s="7"/>
      <c r="K71" s="7"/>
      <c r="L71" s="32"/>
      <c r="O71" s="18"/>
      <c r="P71" s="18"/>
      <c r="Q71" s="18"/>
      <c r="R71" s="34"/>
      <c r="V71" s="31"/>
    </row>
    <row r="72" spans="2:22" s="26" customFormat="1" ht="15">
      <c r="B72" s="26" t="s">
        <v>0</v>
      </c>
      <c r="J72" s="7"/>
      <c r="K72" s="7"/>
      <c r="L72" s="32"/>
      <c r="O72" s="18"/>
      <c r="P72" s="18"/>
      <c r="Q72" s="18"/>
      <c r="R72" s="34"/>
      <c r="V72" s="31"/>
    </row>
    <row r="73" spans="2:22" s="26" customFormat="1" ht="15">
      <c r="B73" s="26" t="s">
        <v>0</v>
      </c>
      <c r="J73" s="7"/>
      <c r="K73" s="7"/>
      <c r="L73" s="32"/>
      <c r="O73" s="18"/>
      <c r="P73" s="18"/>
      <c r="Q73" s="18"/>
      <c r="R73" s="34"/>
      <c r="V73" s="31"/>
    </row>
    <row r="74" spans="2:22" s="26" customFormat="1" ht="15">
      <c r="B74" s="26" t="s">
        <v>0</v>
      </c>
      <c r="J74" s="7"/>
      <c r="K74" s="7"/>
      <c r="L74" s="32"/>
      <c r="O74" s="18"/>
      <c r="P74" s="18"/>
      <c r="Q74" s="18"/>
      <c r="R74" s="34"/>
      <c r="V74" s="31"/>
    </row>
    <row r="75" spans="2:22" s="26" customFormat="1" ht="15">
      <c r="B75" s="26" t="s">
        <v>0</v>
      </c>
      <c r="J75" s="7"/>
      <c r="K75" s="7"/>
      <c r="L75" s="32"/>
      <c r="O75" s="18"/>
      <c r="P75" s="18"/>
      <c r="Q75" s="18"/>
      <c r="R75" s="34"/>
      <c r="V75" s="31"/>
    </row>
    <row r="76" spans="2:22" s="26" customFormat="1" ht="15">
      <c r="B76" s="26" t="s">
        <v>0</v>
      </c>
      <c r="J76" s="7"/>
      <c r="K76" s="7"/>
      <c r="L76" s="32"/>
      <c r="O76" s="18"/>
      <c r="P76" s="18"/>
      <c r="Q76" s="18"/>
      <c r="R76" s="34"/>
      <c r="V76" s="31"/>
    </row>
    <row r="77" spans="2:22" s="26" customFormat="1" ht="15">
      <c r="B77" s="26" t="s">
        <v>0</v>
      </c>
      <c r="J77" s="7"/>
      <c r="K77" s="7"/>
      <c r="L77" s="32"/>
      <c r="O77" s="18"/>
      <c r="P77" s="18"/>
      <c r="Q77" s="18"/>
      <c r="R77" s="34"/>
      <c r="V77" s="31"/>
    </row>
    <row r="78" spans="2:22" s="26" customFormat="1" ht="15">
      <c r="B78" s="26" t="s">
        <v>0</v>
      </c>
      <c r="J78" s="7"/>
      <c r="K78" s="7"/>
      <c r="L78" s="32"/>
      <c r="O78" s="18"/>
      <c r="P78" s="18"/>
      <c r="Q78" s="18"/>
      <c r="R78" s="34"/>
      <c r="V78" s="31"/>
    </row>
    <row r="79" spans="2:22" s="26" customFormat="1" ht="15">
      <c r="B79" s="26" t="s">
        <v>0</v>
      </c>
      <c r="J79" s="7"/>
      <c r="K79" s="7"/>
      <c r="L79" s="32"/>
      <c r="O79" s="18"/>
      <c r="P79" s="18"/>
      <c r="Q79" s="18"/>
      <c r="R79" s="34"/>
      <c r="V79" s="31"/>
    </row>
    <row r="80" spans="2:22" s="26" customFormat="1" ht="15">
      <c r="B80" s="26" t="s">
        <v>0</v>
      </c>
      <c r="J80" s="7"/>
      <c r="K80" s="7"/>
      <c r="L80" s="32"/>
      <c r="O80" s="18"/>
      <c r="P80" s="18"/>
      <c r="Q80" s="18"/>
      <c r="R80" s="34"/>
      <c r="V80" s="31"/>
    </row>
    <row r="81" ht="15">
      <c r="B81" s="1" t="s">
        <v>0</v>
      </c>
    </row>
    <row r="82" ht="15">
      <c r="B82" s="1" t="s">
        <v>0</v>
      </c>
    </row>
    <row r="83" ht="15">
      <c r="B83" s="1" t="s">
        <v>0</v>
      </c>
    </row>
    <row r="84" ht="15">
      <c r="B84" s="1" t="s">
        <v>0</v>
      </c>
    </row>
    <row r="85" ht="15">
      <c r="B85" s="1" t="s">
        <v>1</v>
      </c>
    </row>
    <row r="86" ht="15">
      <c r="B86" s="1" t="s">
        <v>0</v>
      </c>
    </row>
  </sheetData>
  <sheetProtection/>
  <mergeCells count="11">
    <mergeCell ref="A1:R1"/>
    <mergeCell ref="E4:E5"/>
    <mergeCell ref="F4:F5"/>
    <mergeCell ref="G4:G5"/>
    <mergeCell ref="H4:H5"/>
    <mergeCell ref="I4:I5"/>
    <mergeCell ref="A2:R2"/>
    <mergeCell ref="J4:L4"/>
    <mergeCell ref="M4:N4"/>
    <mergeCell ref="O4:Q4"/>
    <mergeCell ref="A4:D4"/>
  </mergeCells>
  <conditionalFormatting sqref="I28 G28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{af25e9fe-f549-4d4a-b7f2-7fffe92f99d3}</x14:id>
        </ext>
      </extLst>
    </cfRule>
  </conditionalFormatting>
  <conditionalFormatting sqref="G11:G27 I11 G29:G3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{d07dd663-0e71-4d25-a31d-6116316ce05e}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25e9fe-f549-4d4a-b7f2-7fffe92f99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I28 G28</xm:sqref>
        </x14:conditionalFormatting>
        <x14:conditionalFormatting xmlns:xm="http://schemas.microsoft.com/office/excel/2006/main">
          <x14:cfRule type="dataBar" id="{d07dd663-0e71-4d25-a31d-6116316ce0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G11:G27 I11 G29:G30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Pawel</cp:lastModifiedBy>
  <cp:lastPrinted>2014-06-14T14:41:28Z</cp:lastPrinted>
  <dcterms:created xsi:type="dcterms:W3CDTF">2014-06-14T14:24:09Z</dcterms:created>
  <dcterms:modified xsi:type="dcterms:W3CDTF">2014-06-14T16:10:09Z</dcterms:modified>
  <cp:category/>
  <cp:version/>
  <cp:contentType/>
  <cp:contentStatus/>
</cp:coreProperties>
</file>